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arryA\Documents\AHP application\"/>
    </mc:Choice>
  </mc:AlternateContent>
  <bookViews>
    <workbookView xWindow="0" yWindow="0" windowWidth="25605" windowHeight="16065" tabRatio="500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1" l="1"/>
  <c r="P10" i="1"/>
  <c r="P12" i="1"/>
  <c r="O12" i="1"/>
  <c r="N10" i="1"/>
  <c r="N12" i="1"/>
  <c r="M12" i="1"/>
  <c r="L12" i="1"/>
  <c r="O18" i="1"/>
  <c r="L14" i="1"/>
  <c r="L15" i="1"/>
  <c r="L16" i="1"/>
  <c r="L18" i="1"/>
  <c r="P18" i="1"/>
  <c r="M18" i="1"/>
  <c r="N18" i="1"/>
  <c r="P16" i="1"/>
  <c r="N16" i="1"/>
  <c r="P15" i="1"/>
  <c r="N15" i="1"/>
  <c r="T14" i="1"/>
  <c r="P14" i="1"/>
  <c r="N14" i="1"/>
  <c r="F14" i="1"/>
  <c r="E22" i="1"/>
  <c r="D22" i="1"/>
  <c r="F22" i="1"/>
  <c r="T10" i="1"/>
  <c r="F10" i="1"/>
  <c r="O8" i="1"/>
  <c r="L5" i="1"/>
  <c r="L6" i="1"/>
  <c r="L8" i="1"/>
  <c r="P8" i="1"/>
  <c r="M8" i="1"/>
  <c r="N8" i="1"/>
  <c r="P6" i="1"/>
  <c r="N6" i="1"/>
  <c r="T5" i="1"/>
  <c r="P5" i="1"/>
  <c r="N5" i="1"/>
  <c r="F5" i="1"/>
  <c r="V21" i="1"/>
  <c r="U21" i="1"/>
  <c r="T21" i="1"/>
</calcChain>
</file>

<file path=xl/sharedStrings.xml><?xml version="1.0" encoding="utf-8"?>
<sst xmlns="http://schemas.openxmlformats.org/spreadsheetml/2006/main" count="103" uniqueCount="46">
  <si>
    <t>County</t>
  </si>
  <si>
    <t>Units</t>
  </si>
  <si>
    <t>RA</t>
  </si>
  <si>
    <t>FMR</t>
  </si>
  <si>
    <t>Gross Rent</t>
  </si>
  <si>
    <t>Rent Dif</t>
  </si>
  <si>
    <t>Br size</t>
  </si>
  <si>
    <t>1br</t>
  </si>
  <si>
    <t>Pct RA</t>
  </si>
  <si>
    <t xml:space="preserve"> </t>
  </si>
  <si>
    <t xml:space="preserve"> WEIGHTED RENTS: </t>
  </si>
  <si>
    <t>Name (Bor, City &amp; Proj)</t>
  </si>
  <si>
    <t>Basic rent</t>
  </si>
  <si>
    <t>Note Rent</t>
  </si>
  <si>
    <t>Util Allow</t>
  </si>
  <si>
    <t xml:space="preserve">HUD md inc </t>
  </si>
  <si>
    <t>30% rent</t>
  </si>
  <si>
    <t xml:space="preserve">   </t>
  </si>
  <si>
    <t>Actual</t>
  </si>
  <si>
    <t>2br</t>
  </si>
  <si>
    <t>3br</t>
  </si>
  <si>
    <t>60 percent</t>
  </si>
  <si>
    <t>LIHTC rent</t>
  </si>
  <si>
    <t>4 person</t>
  </si>
  <si>
    <t>AMI</t>
  </si>
  <si>
    <t>LIHTC-GR</t>
  </si>
  <si>
    <t>Pre-91</t>
  </si>
  <si>
    <t>current</t>
  </si>
  <si>
    <t>RUP exp</t>
  </si>
  <si>
    <t>Obl date</t>
  </si>
  <si>
    <t>Proposed</t>
  </si>
  <si>
    <t>None</t>
  </si>
  <si>
    <t>No Prp</t>
  </si>
  <si>
    <t>SUMMARY</t>
  </si>
  <si>
    <t>Project 2br</t>
  </si>
  <si>
    <t>Project 1br</t>
  </si>
  <si>
    <t>Project 3br</t>
  </si>
  <si>
    <t>County A</t>
  </si>
  <si>
    <t>County B</t>
  </si>
  <si>
    <t>County C</t>
  </si>
  <si>
    <t>City B</t>
  </si>
  <si>
    <t>City C</t>
  </si>
  <si>
    <t>City A</t>
  </si>
  <si>
    <t>2014 MF</t>
  </si>
  <si>
    <t>2014 RTO</t>
  </si>
  <si>
    <t>Sample Bond Portfolio's Initial Rent Feasibility Analysis - latest update 5/6/15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</si>
</sst>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$-409]* #,##0.00_);_([$$-409]* \(#,##0.00\);_([$$-409]* &quot;-&quot;??_);_(@_)"/>
    <numFmt numFmtId="165" formatCode="0.0%"/>
    <numFmt numFmtId="166" formatCode="&quot;$&quot;#,##0"/>
    <numFmt numFmtId="167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6100"/>
      <name val="Calibri"/>
      <family val="2"/>
      <scheme val="minor"/>
    </font>
    <font>
      <b/>
      <u/>
      <sz val="12"/>
      <name val="Calibri"/>
      <scheme val="minor"/>
    </font>
    <font>
      <sz val="12"/>
      <name val="Calibri"/>
      <scheme val="minor"/>
    </font>
    <font>
      <b/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6EFCE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8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1" fontId="7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1" fontId="8" fillId="0" borderId="0" xfId="0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9" fontId="7" fillId="0" borderId="0" xfId="1" applyFont="1"/>
    <xf numFmtId="164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4" fontId="8" fillId="3" borderId="0" xfId="0" applyNumberFormat="1" applyFont="1" applyFill="1"/>
    <xf numFmtId="164" fontId="8" fillId="2" borderId="0" xfId="6" applyNumberFormat="1" applyFont="1"/>
    <xf numFmtId="166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9" fontId="7" fillId="0" borderId="0" xfId="1" applyFont="1" applyAlignment="1">
      <alignment horizontal="center"/>
    </xf>
    <xf numFmtId="0" fontId="7" fillId="4" borderId="0" xfId="0" applyFont="1" applyFill="1"/>
    <xf numFmtId="0" fontId="8" fillId="4" borderId="0" xfId="0" applyFont="1" applyFill="1"/>
    <xf numFmtId="0" fontId="7" fillId="4" borderId="0" xfId="0" applyFont="1" applyFill="1" applyAlignment="1">
      <alignment horizontal="center"/>
    </xf>
    <xf numFmtId="164" fontId="7" fillId="4" borderId="0" xfId="0" applyNumberFormat="1" applyFont="1" applyFill="1"/>
    <xf numFmtId="17" fontId="7" fillId="4" borderId="0" xfId="0" applyNumberFormat="1" applyFont="1" applyFill="1" applyAlignment="1">
      <alignment horizontal="center"/>
    </xf>
    <xf numFmtId="14" fontId="7" fillId="4" borderId="0" xfId="0" applyNumberFormat="1" applyFont="1" applyFill="1" applyAlignment="1">
      <alignment horizontal="center"/>
    </xf>
  </cellXfs>
  <cellStyles count="187"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Good" xfId="6" builtinId="26"/>
    <cellStyle name="Hyperlink" xfId="2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150" zoomScaleNormal="150" zoomScalePageLayoutView="150" workbookViewId="0">
      <selection activeCell="B5" sqref="B5"/>
    </sheetView>
  </sheetViews>
  <sheetFormatPr defaultColWidth="11" defaultRowHeight="15.75" x14ac:dyDescent="0.25"/>
  <cols>
    <col min="4" max="4" width="5.5" customWidth="1"/>
    <col min="5" max="5" width="4.125" style="2" bestFit="1" customWidth="1"/>
    <col min="6" max="6" width="6.5" bestFit="1" customWidth="1"/>
    <col min="7" max="7" width="5.375" style="2" bestFit="1" customWidth="1"/>
    <col min="8" max="8" width="6.5" bestFit="1" customWidth="1"/>
    <col min="9" max="11" width="11" style="1"/>
    <col min="15" max="15" width="10.5" bestFit="1" customWidth="1"/>
    <col min="16" max="16" width="9" style="3" bestFit="1" customWidth="1"/>
    <col min="17" max="17" width="8.875" style="4" bestFit="1" customWidth="1"/>
    <col min="18" max="19" width="11.5" style="2" bestFit="1" customWidth="1"/>
    <col min="20" max="22" width="11" style="2"/>
  </cols>
  <sheetData>
    <row r="1" spans="1:24" s="6" customFormat="1" x14ac:dyDescent="0.25">
      <c r="A1" s="5" t="s">
        <v>45</v>
      </c>
      <c r="E1" s="7"/>
      <c r="G1" s="7"/>
      <c r="I1" s="8"/>
      <c r="J1" s="8"/>
      <c r="K1" s="8"/>
      <c r="P1" s="9"/>
      <c r="Q1" s="10"/>
      <c r="R1" s="7"/>
      <c r="S1" s="7"/>
      <c r="T1" s="7"/>
      <c r="U1" s="7"/>
      <c r="V1" s="7"/>
    </row>
    <row r="2" spans="1:24" s="6" customFormat="1" x14ac:dyDescent="0.25">
      <c r="E2" s="7"/>
      <c r="G2" s="7"/>
      <c r="I2" s="8"/>
      <c r="J2" s="8"/>
      <c r="K2" s="8"/>
      <c r="O2" s="6" t="s">
        <v>21</v>
      </c>
      <c r="P2" s="9" t="s">
        <v>25</v>
      </c>
      <c r="Q2" s="10" t="s">
        <v>26</v>
      </c>
      <c r="R2" s="7" t="s">
        <v>27</v>
      </c>
      <c r="S2" s="7" t="s">
        <v>23</v>
      </c>
      <c r="T2" s="7" t="s">
        <v>15</v>
      </c>
      <c r="U2" s="7" t="s">
        <v>30</v>
      </c>
      <c r="V2" s="7" t="s">
        <v>18</v>
      </c>
      <c r="W2" s="6" t="s">
        <v>30</v>
      </c>
      <c r="X2" s="6" t="s">
        <v>18</v>
      </c>
    </row>
    <row r="3" spans="1:24" s="11" customFormat="1" x14ac:dyDescent="0.25">
      <c r="A3" s="11" t="s">
        <v>11</v>
      </c>
      <c r="C3" s="11" t="s">
        <v>0</v>
      </c>
      <c r="D3" s="11" t="s">
        <v>1</v>
      </c>
      <c r="E3" s="12" t="s">
        <v>2</v>
      </c>
      <c r="F3" s="11" t="s">
        <v>8</v>
      </c>
      <c r="G3" s="12" t="s">
        <v>1</v>
      </c>
      <c r="H3" s="11" t="s">
        <v>6</v>
      </c>
      <c r="I3" s="13" t="s">
        <v>12</v>
      </c>
      <c r="J3" s="13" t="s">
        <v>13</v>
      </c>
      <c r="K3" s="13" t="s">
        <v>14</v>
      </c>
      <c r="L3" s="11" t="s">
        <v>4</v>
      </c>
      <c r="M3" s="11" t="s">
        <v>3</v>
      </c>
      <c r="N3" s="11" t="s">
        <v>5</v>
      </c>
      <c r="O3" s="11" t="s">
        <v>22</v>
      </c>
      <c r="P3" s="14" t="s">
        <v>5</v>
      </c>
      <c r="Q3" s="15" t="s">
        <v>29</v>
      </c>
      <c r="R3" s="12" t="s">
        <v>28</v>
      </c>
      <c r="S3" s="12" t="s">
        <v>24</v>
      </c>
      <c r="T3" s="12" t="s">
        <v>16</v>
      </c>
      <c r="U3" s="12" t="s">
        <v>44</v>
      </c>
      <c r="V3" s="12" t="s">
        <v>44</v>
      </c>
      <c r="W3" s="11" t="s">
        <v>43</v>
      </c>
      <c r="X3" s="11" t="s">
        <v>43</v>
      </c>
    </row>
    <row r="4" spans="1:24" s="6" customFormat="1" x14ac:dyDescent="0.25">
      <c r="A4" s="5"/>
      <c r="E4" s="7"/>
      <c r="G4" s="7"/>
      <c r="I4" s="8"/>
      <c r="J4" s="8"/>
      <c r="K4" s="8"/>
      <c r="P4" s="9"/>
      <c r="Q4" s="10"/>
      <c r="R4" s="7"/>
      <c r="S4" s="7"/>
      <c r="T4" s="7"/>
      <c r="U4" s="7"/>
      <c r="V4" s="7"/>
    </row>
    <row r="5" spans="1:24" s="6" customFormat="1" x14ac:dyDescent="0.25">
      <c r="A5" s="27" t="s">
        <v>34</v>
      </c>
      <c r="B5" s="11"/>
      <c r="C5" s="6" t="s">
        <v>37</v>
      </c>
      <c r="D5" s="26">
        <v>20</v>
      </c>
      <c r="E5" s="28">
        <v>6</v>
      </c>
      <c r="F5" s="16">
        <f>E5/D5</f>
        <v>0.3</v>
      </c>
      <c r="G5" s="28">
        <v>12</v>
      </c>
      <c r="H5" s="26" t="s">
        <v>7</v>
      </c>
      <c r="I5" s="29">
        <v>545</v>
      </c>
      <c r="J5" s="29">
        <v>560</v>
      </c>
      <c r="K5" s="29">
        <v>36</v>
      </c>
      <c r="L5" s="8">
        <f>I5 + K5</f>
        <v>581</v>
      </c>
      <c r="M5" s="8">
        <v>628</v>
      </c>
      <c r="N5" s="8">
        <f>M5 - L5</f>
        <v>47</v>
      </c>
      <c r="O5" s="8">
        <v>831</v>
      </c>
      <c r="P5" s="17">
        <f>O5-L5</f>
        <v>250</v>
      </c>
      <c r="Q5" s="30">
        <v>32782</v>
      </c>
      <c r="R5" s="30">
        <v>42278</v>
      </c>
      <c r="S5" s="18">
        <v>73800</v>
      </c>
      <c r="T5" s="17">
        <f t="shared" ref="T5" si="0">((S5/12) *0.3)</f>
        <v>1845</v>
      </c>
      <c r="U5" s="19" t="s">
        <v>9</v>
      </c>
      <c r="V5" s="19" t="s">
        <v>9</v>
      </c>
    </row>
    <row r="6" spans="1:24" s="6" customFormat="1" x14ac:dyDescent="0.25">
      <c r="A6" s="26" t="s">
        <v>42</v>
      </c>
      <c r="C6" s="6" t="s">
        <v>9</v>
      </c>
      <c r="E6" s="7"/>
      <c r="G6" s="28">
        <v>8</v>
      </c>
      <c r="H6" s="26" t="s">
        <v>19</v>
      </c>
      <c r="I6" s="29">
        <v>575</v>
      </c>
      <c r="J6" s="29">
        <v>590</v>
      </c>
      <c r="K6" s="29">
        <v>48</v>
      </c>
      <c r="L6" s="8">
        <f>I6 + K6</f>
        <v>623</v>
      </c>
      <c r="M6" s="8">
        <v>849</v>
      </c>
      <c r="N6" s="8">
        <f>M6 - L6</f>
        <v>226</v>
      </c>
      <c r="O6" s="8">
        <v>997</v>
      </c>
      <c r="P6" s="17">
        <f>O6-L6</f>
        <v>374</v>
      </c>
      <c r="Q6" s="7"/>
      <c r="R6" s="7"/>
      <c r="S6" s="18"/>
      <c r="T6" s="17" t="s">
        <v>17</v>
      </c>
      <c r="U6" s="19"/>
      <c r="V6" s="19"/>
    </row>
    <row r="7" spans="1:24" s="6" customFormat="1" x14ac:dyDescent="0.25">
      <c r="A7" s="6" t="s">
        <v>9</v>
      </c>
      <c r="E7" s="7"/>
      <c r="K7" s="6" t="s">
        <v>9</v>
      </c>
      <c r="O7" s="8"/>
      <c r="P7" s="17"/>
      <c r="Q7" s="7"/>
      <c r="R7" s="7"/>
      <c r="S7" s="18"/>
      <c r="T7" s="17" t="s">
        <v>17</v>
      </c>
      <c r="U7" s="19"/>
      <c r="V7" s="19"/>
    </row>
    <row r="8" spans="1:24" s="11" customFormat="1" x14ac:dyDescent="0.25">
      <c r="A8" s="11" t="s">
        <v>9</v>
      </c>
      <c r="E8" s="12"/>
      <c r="G8" s="12"/>
      <c r="I8" s="13"/>
      <c r="J8" s="13" t="s">
        <v>10</v>
      </c>
      <c r="K8" s="13" t="s">
        <v>17</v>
      </c>
      <c r="L8" s="13">
        <f xml:space="preserve"> ((G5*L5) +(G6*L6)) / (G5 + G6)</f>
        <v>597.79999999999995</v>
      </c>
      <c r="M8" s="13">
        <f xml:space="preserve"> ((G5*M5) +(G6*M6)) / (G5 + G6)</f>
        <v>716.4</v>
      </c>
      <c r="N8" s="21">
        <f>M8-L8</f>
        <v>118.60000000000002</v>
      </c>
      <c r="O8" s="13">
        <f xml:space="preserve"> ((G5*O5) +(G6*O6)) / (G5 + G6)</f>
        <v>897.4</v>
      </c>
      <c r="P8" s="21">
        <f>O8-L8</f>
        <v>299.60000000000002</v>
      </c>
      <c r="Q8" s="12"/>
      <c r="R8" s="12"/>
      <c r="S8" s="22"/>
      <c r="T8" s="23" t="s">
        <v>17</v>
      </c>
      <c r="U8" s="24"/>
      <c r="V8" s="24"/>
    </row>
    <row r="9" spans="1:24" s="6" customFormat="1" x14ac:dyDescent="0.25">
      <c r="A9" s="5"/>
      <c r="E9" s="7"/>
      <c r="G9" s="7"/>
      <c r="I9" s="8"/>
      <c r="J9" s="8"/>
      <c r="K9" s="8"/>
      <c r="P9" s="9"/>
      <c r="Q9" s="10"/>
      <c r="R9" s="7"/>
      <c r="S9" s="7"/>
      <c r="T9" s="7"/>
      <c r="U9" s="7"/>
      <c r="V9" s="7"/>
    </row>
    <row r="10" spans="1:24" s="6" customFormat="1" x14ac:dyDescent="0.25">
      <c r="A10" s="27" t="s">
        <v>35</v>
      </c>
      <c r="B10" s="11"/>
      <c r="C10" s="6" t="s">
        <v>38</v>
      </c>
      <c r="D10" s="26">
        <v>18</v>
      </c>
      <c r="E10" s="28">
        <v>12</v>
      </c>
      <c r="F10" s="16">
        <f>E10/D10</f>
        <v>0.66666666666666663</v>
      </c>
      <c r="G10" s="28">
        <v>18</v>
      </c>
      <c r="H10" s="26" t="s">
        <v>7</v>
      </c>
      <c r="I10" s="29">
        <v>385</v>
      </c>
      <c r="J10" s="29">
        <v>551</v>
      </c>
      <c r="K10" s="29">
        <v>31</v>
      </c>
      <c r="L10" s="8">
        <f>I10 + K10</f>
        <v>416</v>
      </c>
      <c r="M10" s="8">
        <v>628</v>
      </c>
      <c r="N10" s="8">
        <f>M10 - L10</f>
        <v>212</v>
      </c>
      <c r="O10" s="8">
        <v>831</v>
      </c>
      <c r="P10" s="17">
        <f>O10-L10</f>
        <v>415</v>
      </c>
      <c r="Q10" s="30">
        <v>33543</v>
      </c>
      <c r="R10" s="28" t="s">
        <v>31</v>
      </c>
      <c r="S10" s="18">
        <v>73800</v>
      </c>
      <c r="T10" s="17">
        <f t="shared" ref="T10" si="1">((S10/12) *0.3)</f>
        <v>1845</v>
      </c>
      <c r="U10" s="19" t="s">
        <v>9</v>
      </c>
      <c r="V10" s="19" t="s">
        <v>9</v>
      </c>
    </row>
    <row r="11" spans="1:24" s="6" customFormat="1" x14ac:dyDescent="0.25">
      <c r="A11" s="26" t="s">
        <v>40</v>
      </c>
      <c r="C11" s="6" t="s">
        <v>9</v>
      </c>
      <c r="E11" s="7"/>
      <c r="G11" s="7" t="s">
        <v>9</v>
      </c>
      <c r="H11" s="6" t="s">
        <v>9</v>
      </c>
      <c r="I11" s="8" t="s">
        <v>9</v>
      </c>
      <c r="J11" s="8" t="s">
        <v>9</v>
      </c>
      <c r="K11" s="8" t="s">
        <v>9</v>
      </c>
      <c r="L11" s="8" t="s">
        <v>9</v>
      </c>
      <c r="M11" s="8" t="s">
        <v>9</v>
      </c>
      <c r="N11" s="8" t="s">
        <v>9</v>
      </c>
      <c r="O11" s="8" t="s">
        <v>9</v>
      </c>
      <c r="P11" s="17" t="s">
        <v>9</v>
      </c>
      <c r="Q11" s="7"/>
      <c r="R11" s="7"/>
      <c r="S11" s="18"/>
      <c r="T11" s="17" t="s">
        <v>17</v>
      </c>
      <c r="U11" s="19"/>
      <c r="V11" s="19"/>
    </row>
    <row r="12" spans="1:24" s="11" customFormat="1" x14ac:dyDescent="0.25">
      <c r="A12" s="11" t="s">
        <v>9</v>
      </c>
      <c r="E12" s="12"/>
      <c r="G12" s="12"/>
      <c r="I12" s="13"/>
      <c r="J12" s="13" t="s">
        <v>33</v>
      </c>
      <c r="K12" s="13" t="s">
        <v>17</v>
      </c>
      <c r="L12" s="13">
        <f>L10</f>
        <v>416</v>
      </c>
      <c r="M12" s="13">
        <f>M10</f>
        <v>628</v>
      </c>
      <c r="N12" s="21">
        <f>N10</f>
        <v>212</v>
      </c>
      <c r="O12" s="13">
        <f>O10</f>
        <v>831</v>
      </c>
      <c r="P12" s="21">
        <f>P10</f>
        <v>415</v>
      </c>
      <c r="Q12" s="12"/>
      <c r="R12" s="12"/>
      <c r="S12" s="22"/>
      <c r="T12" s="23" t="s">
        <v>17</v>
      </c>
      <c r="U12" s="24"/>
      <c r="V12" s="24"/>
    </row>
    <row r="13" spans="1:24" s="11" customFormat="1" x14ac:dyDescent="0.25">
      <c r="E13" s="12"/>
      <c r="G13" s="12"/>
      <c r="I13" s="13"/>
      <c r="J13" s="13"/>
      <c r="K13" s="13"/>
      <c r="L13" s="13"/>
      <c r="M13" s="13"/>
      <c r="N13" s="21"/>
      <c r="O13" s="13"/>
      <c r="P13" s="21"/>
      <c r="Q13" s="12"/>
      <c r="R13" s="12"/>
      <c r="S13" s="22"/>
      <c r="T13" s="23"/>
      <c r="U13" s="24"/>
      <c r="V13" s="24"/>
    </row>
    <row r="14" spans="1:24" s="6" customFormat="1" x14ac:dyDescent="0.25">
      <c r="A14" s="27" t="s">
        <v>36</v>
      </c>
      <c r="B14" s="11"/>
      <c r="C14" s="6" t="s">
        <v>39</v>
      </c>
      <c r="D14" s="26">
        <v>14</v>
      </c>
      <c r="E14" s="28">
        <v>10</v>
      </c>
      <c r="F14" s="16">
        <f>E14/D14</f>
        <v>0.7142857142857143</v>
      </c>
      <c r="G14" s="28">
        <v>6</v>
      </c>
      <c r="H14" s="26" t="s">
        <v>7</v>
      </c>
      <c r="I14" s="29">
        <v>390</v>
      </c>
      <c r="J14" s="29">
        <v>575</v>
      </c>
      <c r="K14" s="29">
        <v>29</v>
      </c>
      <c r="L14" s="8">
        <f>I14 + K14</f>
        <v>419</v>
      </c>
      <c r="M14" s="8">
        <v>628</v>
      </c>
      <c r="N14" s="8">
        <f>M14 - L14</f>
        <v>209</v>
      </c>
      <c r="O14" s="8">
        <v>831</v>
      </c>
      <c r="P14" s="17">
        <f>O14-L14</f>
        <v>412</v>
      </c>
      <c r="Q14" s="31">
        <v>27303</v>
      </c>
      <c r="R14" s="28" t="s">
        <v>32</v>
      </c>
      <c r="S14" s="18">
        <v>71800</v>
      </c>
      <c r="T14" s="17">
        <f t="shared" ref="T14" si="2">((S14/12) *0.3)</f>
        <v>1794.9999999999998</v>
      </c>
      <c r="U14" s="19" t="s">
        <v>9</v>
      </c>
      <c r="V14" s="19" t="s">
        <v>9</v>
      </c>
    </row>
    <row r="15" spans="1:24" s="6" customFormat="1" x14ac:dyDescent="0.25">
      <c r="A15" s="26" t="s">
        <v>41</v>
      </c>
      <c r="C15" s="6" t="s">
        <v>9</v>
      </c>
      <c r="E15" s="7"/>
      <c r="G15" s="28">
        <v>4</v>
      </c>
      <c r="H15" s="26" t="s">
        <v>19</v>
      </c>
      <c r="I15" s="29">
        <v>445</v>
      </c>
      <c r="J15" s="29">
        <v>620</v>
      </c>
      <c r="K15" s="29">
        <v>39</v>
      </c>
      <c r="L15" s="8">
        <f>I15 + K15</f>
        <v>484</v>
      </c>
      <c r="M15" s="8">
        <v>849</v>
      </c>
      <c r="N15" s="8">
        <f>M15 - L15</f>
        <v>365</v>
      </c>
      <c r="O15" s="8">
        <v>997</v>
      </c>
      <c r="P15" s="17">
        <f>O15-L15</f>
        <v>513</v>
      </c>
      <c r="Q15" s="7"/>
      <c r="R15" s="7"/>
      <c r="S15" s="18"/>
      <c r="T15" s="17" t="s">
        <v>17</v>
      </c>
      <c r="U15" s="19"/>
      <c r="V15" s="19"/>
    </row>
    <row r="16" spans="1:24" s="6" customFormat="1" x14ac:dyDescent="0.25">
      <c r="A16" s="6" t="s">
        <v>9</v>
      </c>
      <c r="E16" s="7"/>
      <c r="G16" s="28">
        <v>4</v>
      </c>
      <c r="H16" s="26" t="s">
        <v>20</v>
      </c>
      <c r="I16" s="29">
        <v>490</v>
      </c>
      <c r="J16" s="29">
        <v>665</v>
      </c>
      <c r="K16" s="29">
        <v>44</v>
      </c>
      <c r="L16" s="8">
        <f>I16 + K16</f>
        <v>534</v>
      </c>
      <c r="M16" s="8">
        <v>1231</v>
      </c>
      <c r="N16" s="8">
        <f>M16 - L16</f>
        <v>697</v>
      </c>
      <c r="O16" s="8">
        <v>1152</v>
      </c>
      <c r="P16" s="17">
        <f>O16-L16</f>
        <v>618</v>
      </c>
      <c r="Q16" s="7"/>
      <c r="R16" s="7"/>
      <c r="S16" s="18"/>
      <c r="T16" s="17" t="s">
        <v>17</v>
      </c>
      <c r="U16" s="19"/>
      <c r="V16" s="19"/>
    </row>
    <row r="17" spans="1:22" s="6" customFormat="1" x14ac:dyDescent="0.25">
      <c r="E17" s="7"/>
      <c r="G17" s="7"/>
      <c r="I17" s="8"/>
      <c r="J17" s="8"/>
      <c r="K17" s="8"/>
      <c r="L17" s="8"/>
      <c r="M17" s="8"/>
      <c r="N17" s="8"/>
      <c r="O17" s="8"/>
      <c r="P17" s="17"/>
      <c r="Q17" s="7"/>
      <c r="R17" s="7"/>
      <c r="S17" s="18"/>
      <c r="T17" s="17"/>
      <c r="U17" s="19"/>
      <c r="V17" s="19"/>
    </row>
    <row r="18" spans="1:22" s="11" customFormat="1" x14ac:dyDescent="0.25">
      <c r="A18" s="11" t="s">
        <v>9</v>
      </c>
      <c r="E18" s="12"/>
      <c r="G18" s="12"/>
      <c r="I18" s="13"/>
      <c r="J18" s="13" t="s">
        <v>10</v>
      </c>
      <c r="K18" s="13" t="s">
        <v>17</v>
      </c>
      <c r="L18" s="13">
        <f xml:space="preserve"> ((G14*L14) +(G15*L15) +(G16*L16)) / (G14 + G15 +G16)</f>
        <v>470.42857142857144</v>
      </c>
      <c r="M18" s="13">
        <f xml:space="preserve"> ((G14*M14) +(G15*M15) +(G16*M16)) / (G14 + G15 +G16)</f>
        <v>863.42857142857144</v>
      </c>
      <c r="N18" s="20">
        <f>M18-L18</f>
        <v>393</v>
      </c>
      <c r="O18" s="13">
        <f xml:space="preserve"> ((G14*O14) +(G15*O15) +(G16*O16)) / (G14 +G15 + G16)</f>
        <v>970.14285714285711</v>
      </c>
      <c r="P18" s="21">
        <f>O18-L18</f>
        <v>499.71428571428567</v>
      </c>
      <c r="Q18" s="12"/>
      <c r="R18" s="12"/>
      <c r="S18" s="22"/>
      <c r="T18" s="23" t="s">
        <v>17</v>
      </c>
      <c r="U18" s="24"/>
      <c r="V18" s="24"/>
    </row>
    <row r="20" spans="1:22" s="11" customFormat="1" x14ac:dyDescent="0.25">
      <c r="E20" s="12"/>
      <c r="G20" s="12"/>
      <c r="I20" s="13"/>
      <c r="J20" s="13"/>
      <c r="K20" s="13"/>
      <c r="L20" s="13"/>
      <c r="M20" s="13"/>
      <c r="N20" s="21"/>
      <c r="O20" s="13"/>
      <c r="P20" s="21"/>
      <c r="Q20" s="12"/>
      <c r="R20" s="12"/>
      <c r="S20" s="22"/>
      <c r="T20" s="23"/>
      <c r="U20" s="24"/>
      <c r="V20" s="24"/>
    </row>
    <row r="21" spans="1:22" s="6" customFormat="1" x14ac:dyDescent="0.25">
      <c r="D21" s="6" t="s">
        <v>9</v>
      </c>
      <c r="E21" s="7" t="s">
        <v>9</v>
      </c>
      <c r="F21" s="16" t="s">
        <v>9</v>
      </c>
      <c r="G21" s="7"/>
      <c r="I21" s="8"/>
      <c r="J21" s="8"/>
      <c r="K21" s="8"/>
      <c r="O21" s="6" t="s">
        <v>9</v>
      </c>
      <c r="P21" s="9"/>
      <c r="Q21" s="10"/>
      <c r="R21" s="7"/>
      <c r="S21" s="7"/>
      <c r="T21" s="25" t="e">
        <f>V21/U21</f>
        <v>#REF!</v>
      </c>
      <c r="U21" s="19" t="e">
        <f xml:space="preserve"> SUM(#REF!)</f>
        <v>#REF!</v>
      </c>
      <c r="V21" s="19" t="e">
        <f xml:space="preserve"> SUM(#REF!)</f>
        <v>#REF!</v>
      </c>
    </row>
    <row r="22" spans="1:22" x14ac:dyDescent="0.25">
      <c r="D22">
        <f>SUM(D5:D21)</f>
        <v>52</v>
      </c>
      <c r="E22" s="2">
        <f>SUM(E5:E21)</f>
        <v>28</v>
      </c>
      <c r="F22" s="16">
        <f>E22/D22</f>
        <v>0.53846153846153844</v>
      </c>
    </row>
    <row r="23" spans="1:22" x14ac:dyDescent="0.25">
      <c r="A23" t="s">
        <v>9</v>
      </c>
    </row>
    <row r="24" spans="1:22" x14ac:dyDescent="0.25">
      <c r="A24" t="s">
        <v>9</v>
      </c>
    </row>
    <row r="25" spans="1:22" x14ac:dyDescent="0.25">
      <c r="A25" t="s">
        <v>9</v>
      </c>
    </row>
    <row r="26" spans="1:22" x14ac:dyDescent="0.25">
      <c r="A26" t="s">
        <v>9</v>
      </c>
    </row>
    <row r="27" spans="1:22" x14ac:dyDescent="0.25">
      <c r="A27" t="s">
        <v>9</v>
      </c>
    </row>
    <row r="28" spans="1:22" x14ac:dyDescent="0.25">
      <c r="A28" t="s">
        <v>9</v>
      </c>
    </row>
    <row r="29" spans="1:22" x14ac:dyDescent="0.25">
      <c r="A29" t="s">
        <v>9</v>
      </c>
    </row>
    <row r="30" spans="1:22" x14ac:dyDescent="0.25">
      <c r="A30" t="s">
        <v>9</v>
      </c>
    </row>
    <row r="31" spans="1:22" x14ac:dyDescent="0.25">
      <c r="A31" t="s">
        <v>9</v>
      </c>
    </row>
  </sheetData>
  <phoneticPr fontId="4" type="noConversion"/>
  <pageMargins left="0.75" right="0.75" top="1" bottom="1" header="0.5" footer="0.5"/>
  <pageSetup scale="53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getRDdone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Anderson</dc:creator>
  <cp:lastModifiedBy>Larry Anderson</cp:lastModifiedBy>
  <cp:lastPrinted>2015-03-06T22:12:18Z</cp:lastPrinted>
  <dcterms:created xsi:type="dcterms:W3CDTF">2012-05-28T14:30:38Z</dcterms:created>
  <dcterms:modified xsi:type="dcterms:W3CDTF">2018-01-11T10:42:31Z</dcterms:modified>
</cp:coreProperties>
</file>